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<sst xmlns="http://schemas.openxmlformats.org/spreadsheetml/2006/main" count="67" uniqueCount="31">
  <si>
    <t xml:space="preserve">            **Download or make a copy of this file to adjust the amount in the green boxes**</t>
  </si>
  <si>
    <t>Enter Investment Amount</t>
  </si>
  <si>
    <t>Enter Target Cash on Cash or Preferred Return</t>
  </si>
  <si>
    <t>Enter Target AAR</t>
  </si>
  <si>
    <t>Target Hold Period</t>
  </si>
  <si>
    <t>Note: Cost seg in year 1 = target of 40% dep and loss on K1</t>
  </si>
  <si>
    <t>5 years</t>
  </si>
  <si>
    <t>Hands Off Apartment Investement Example</t>
  </si>
  <si>
    <t xml:space="preserve">Year 1 </t>
  </si>
  <si>
    <t>Year 2</t>
  </si>
  <si>
    <t>Year 3</t>
  </si>
  <si>
    <t>Year 4</t>
  </si>
  <si>
    <t>Year 5</t>
  </si>
  <si>
    <t>Investment</t>
  </si>
  <si>
    <t>Cash Flow Returns</t>
  </si>
  <si>
    <t>Gains from Sale</t>
  </si>
  <si>
    <t>Principal Returned</t>
  </si>
  <si>
    <t>Total Investment Value at Exit</t>
  </si>
  <si>
    <t>ForEx Trading</t>
  </si>
  <si>
    <t>Target Cash on Cash Return</t>
  </si>
  <si>
    <t>Target Equity Multiple</t>
  </si>
  <si>
    <t>Note: Tax benefit: Reduce AGI by 75% of your investment. Reported on year one K1.</t>
  </si>
  <si>
    <t>Energy Fund</t>
  </si>
  <si>
    <t>Combined Investment Portfolio:</t>
  </si>
  <si>
    <t>Tax Benefit:</t>
  </si>
  <si>
    <t>Combined Returns</t>
  </si>
  <si>
    <t>Capital Gains from Sale</t>
  </si>
  <si>
    <t>Taxed as Capital Gains</t>
  </si>
  <si>
    <t>Taxed as Income</t>
  </si>
  <si>
    <t>Total Investment Value at Exit (Inculdes all income and principal investment)</t>
  </si>
  <si>
    <t>Your Investment Input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</si>
</sst>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_(&quot;$&quot;* #,##0_);_(&quot;$&quot;* \(#,##0\);_(&quot;$&quot;* &quot;-&quot;??_);_(@_)"/>
    <numFmt numFmtId="166" formatCode="#,##0.0"/>
  </numFmts>
  <fonts count="7">
    <font>
      <sz val="10.0"/>
      <color rgb="FF000000"/>
      <name val="Arial"/>
      <scheme val="minor"/>
    </font>
    <font>
      <b/>
      <sz val="11.0"/>
      <color rgb="FF2C2C2A"/>
      <name val="Arial"/>
    </font>
    <font>
      <color theme="1"/>
      <name val="Arial"/>
    </font>
    <font>
      <u/>
      <color rgb="FFFFFFFF"/>
      <name val="Arial"/>
    </font>
    <font>
      <b/>
      <color theme="1"/>
      <name val="Arial"/>
    </font>
    <font>
      <color rgb="FFFFFFFF"/>
      <name val="Arial"/>
    </font>
    <font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3F3F3"/>
        <bgColor rgb="FFF3F3F3"/>
      </patternFill>
    </fill>
    <fill>
      <patternFill patternType="solid">
        <fgColor rgb="FF4A86E8"/>
        <bgColor rgb="FF4A86E8"/>
      </patternFill>
    </fill>
    <fill>
      <patternFill patternType="solid">
        <fgColor rgb="FFF9CB9C"/>
        <bgColor rgb="FFF9CB9C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0" fontId="2" numFmtId="0" xfId="0" applyAlignment="1" applyFont="1">
      <alignment vertical="bottom"/>
    </xf>
    <xf borderId="1" fillId="3" fontId="2" numFmtId="0" xfId="0" applyAlignment="1" applyBorder="1" applyFill="1" applyFont="1">
      <alignment horizontal="center" shrinkToFit="0" vertical="bottom" wrapText="1"/>
    </xf>
    <xf borderId="1" fillId="3" fontId="2" numFmtId="0" xfId="0" applyAlignment="1" applyBorder="1" applyFont="1">
      <alignment horizontal="center" readingOrder="0" shrinkToFit="0" vertical="bottom" wrapText="1"/>
    </xf>
    <xf borderId="1" fillId="3" fontId="2" numFmtId="0" xfId="0" applyAlignment="1" applyBorder="1" applyFont="1">
      <alignment readingOrder="0" shrinkToFit="0" vertical="bottom" wrapText="1"/>
    </xf>
    <xf borderId="0" fillId="4" fontId="2" numFmtId="0" xfId="0" applyAlignment="1" applyFill="1" applyFont="1">
      <alignment readingOrder="0" shrinkToFit="0" vertical="bottom" wrapText="1"/>
    </xf>
    <xf borderId="1" fillId="5" fontId="2" numFmtId="164" xfId="0" applyAlignment="1" applyBorder="1" applyFill="1" applyFont="1" applyNumberFormat="1">
      <alignment horizontal="right" readingOrder="0" vertical="bottom"/>
    </xf>
    <xf borderId="1" fillId="6" fontId="2" numFmtId="9" xfId="0" applyAlignment="1" applyBorder="1" applyFill="1" applyFont="1" applyNumberFormat="1">
      <alignment horizontal="right" readingOrder="0" vertical="bottom"/>
    </xf>
    <xf borderId="1" fillId="3" fontId="2" numFmtId="0" xfId="0" applyAlignment="1" applyBorder="1" applyFont="1">
      <alignment readingOrder="0" vertical="bottom"/>
    </xf>
    <xf borderId="1" fillId="3" fontId="2" numFmtId="164" xfId="0" applyAlignment="1" applyBorder="1" applyFont="1" applyNumberFormat="1">
      <alignment readingOrder="0" vertical="bottom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4" fillId="7" fontId="3" numFmtId="0" xfId="0" applyAlignment="1" applyBorder="1" applyFill="1" applyFont="1">
      <alignment readingOrder="0" vertical="bottom"/>
    </xf>
    <xf borderId="4" fillId="3" fontId="2" numFmtId="0" xfId="0" applyAlignment="1" applyBorder="1" applyFont="1">
      <alignment horizontal="right" vertical="bottom"/>
    </xf>
    <xf borderId="4" fillId="0" fontId="2" numFmtId="0" xfId="0" applyAlignment="1" applyBorder="1" applyFont="1">
      <alignment vertical="bottom"/>
    </xf>
    <xf borderId="4" fillId="0" fontId="2" numFmtId="165" xfId="0" applyAlignment="1" applyBorder="1" applyFont="1" applyNumberFormat="1">
      <alignment horizontal="right" vertical="bottom"/>
    </xf>
    <xf borderId="2" fillId="0" fontId="2" numFmtId="164" xfId="0" applyAlignment="1" applyBorder="1" applyFont="1" applyNumberFormat="1">
      <alignment vertical="bottom"/>
    </xf>
    <xf borderId="0" fillId="0" fontId="2" numFmtId="164" xfId="0" applyAlignment="1" applyFont="1" applyNumberFormat="1">
      <alignment vertical="bottom"/>
    </xf>
    <xf borderId="4" fillId="8" fontId="2" numFmtId="0" xfId="0" applyAlignment="1" applyBorder="1" applyFill="1" applyFont="1">
      <alignment readingOrder="0" vertical="bottom"/>
    </xf>
    <xf borderId="4" fillId="8" fontId="2" numFmtId="164" xfId="0" applyAlignment="1" applyBorder="1" applyFont="1" applyNumberFormat="1">
      <alignment horizontal="right" vertical="bottom"/>
    </xf>
    <xf borderId="4" fillId="8" fontId="2" numFmtId="164" xfId="0" applyAlignment="1" applyBorder="1" applyFont="1" applyNumberFormat="1">
      <alignment horizontal="right" readingOrder="0" vertical="bottom"/>
    </xf>
    <xf borderId="4" fillId="0" fontId="2" numFmtId="0" xfId="0" applyAlignment="1" applyBorder="1" applyFont="1">
      <alignment readingOrder="0" vertical="bottom"/>
    </xf>
    <xf borderId="3" fillId="0" fontId="2" numFmtId="164" xfId="0" applyAlignment="1" applyBorder="1" applyFont="1" applyNumberFormat="1">
      <alignment vertical="bottom"/>
    </xf>
    <xf borderId="4" fillId="9" fontId="2" numFmtId="164" xfId="0" applyAlignment="1" applyBorder="1" applyFill="1" applyFont="1" applyNumberFormat="1">
      <alignment horizontal="right" vertical="bottom"/>
    </xf>
    <xf borderId="4" fillId="0" fontId="2" numFmtId="164" xfId="0" applyAlignment="1" applyBorder="1" applyFont="1" applyNumberFormat="1">
      <alignment horizontal="right" vertical="bottom"/>
    </xf>
    <xf borderId="4" fillId="4" fontId="4" numFmtId="164" xfId="0" applyAlignment="1" applyBorder="1" applyFont="1" applyNumberFormat="1">
      <alignment horizontal="right" vertical="bottom"/>
    </xf>
    <xf borderId="0" fillId="0" fontId="2" numFmtId="0" xfId="0" applyAlignment="1" applyFont="1">
      <alignment readingOrder="0" shrinkToFit="0" vertical="bottom" wrapText="1"/>
    </xf>
    <xf borderId="1" fillId="9" fontId="2" numFmtId="164" xfId="0" applyAlignment="1" applyBorder="1" applyFont="1" applyNumberFormat="1">
      <alignment horizontal="right" vertical="bottom"/>
    </xf>
    <xf borderId="1" fillId="0" fontId="2" numFmtId="164" xfId="0" applyAlignment="1" applyBorder="1" applyFont="1" applyNumberFormat="1">
      <alignment horizontal="right" vertical="bottom"/>
    </xf>
    <xf borderId="1" fillId="4" fontId="4" numFmtId="164" xfId="0" applyAlignment="1" applyBorder="1" applyFont="1" applyNumberFormat="1">
      <alignment horizontal="right" vertical="bottom"/>
    </xf>
    <xf borderId="1" fillId="6" fontId="2" numFmtId="166" xfId="0" applyAlignment="1" applyBorder="1" applyFont="1" applyNumberFormat="1">
      <alignment horizontal="center" readingOrder="0" vertical="bottom"/>
    </xf>
    <xf borderId="1" fillId="3" fontId="2" numFmtId="0" xfId="0" applyAlignment="1" applyBorder="1" applyFont="1">
      <alignment horizontal="center" readingOrder="0" vertical="bottom"/>
    </xf>
    <xf borderId="1" fillId="3" fontId="2" numFmtId="164" xfId="0" applyAlignment="1" applyBorder="1" applyFont="1" applyNumberFormat="1">
      <alignment horizontal="center" readingOrder="0" vertical="bottom"/>
    </xf>
    <xf borderId="1" fillId="7" fontId="5" numFmtId="0" xfId="0" applyAlignment="1" applyBorder="1" applyFont="1">
      <alignment readingOrder="0" vertical="bottom"/>
    </xf>
    <xf borderId="4" fillId="3" fontId="2" numFmtId="0" xfId="0" applyAlignment="1" applyBorder="1" applyFont="1">
      <alignment horizontal="right" readingOrder="0" vertical="bottom"/>
    </xf>
    <xf borderId="1" fillId="0" fontId="2" numFmtId="0" xfId="0" applyAlignment="1" applyBorder="1" applyFont="1">
      <alignment vertical="bottom"/>
    </xf>
    <xf borderId="1" fillId="8" fontId="2" numFmtId="0" xfId="0" applyAlignment="1" applyBorder="1" applyFont="1">
      <alignment readingOrder="0" vertical="bottom"/>
    </xf>
    <xf borderId="1" fillId="0" fontId="2" numFmtId="0" xfId="0" applyAlignment="1" applyBorder="1" applyFont="1">
      <alignment readingOrder="0" vertical="bottom"/>
    </xf>
    <xf borderId="1" fillId="9" fontId="2" numFmtId="164" xfId="0" applyAlignment="1" applyBorder="1" applyFont="1" applyNumberFormat="1">
      <alignment horizontal="right" readingOrder="0" vertical="bottom"/>
    </xf>
    <xf borderId="1" fillId="0" fontId="2" numFmtId="0" xfId="0" applyAlignment="1" applyBorder="1" applyFont="1">
      <alignment shrinkToFit="0" vertical="bottom" wrapText="0"/>
    </xf>
    <xf borderId="0" fillId="0" fontId="2" numFmtId="10" xfId="0" applyAlignment="1" applyFont="1" applyNumberFormat="1">
      <alignment vertical="bottom"/>
    </xf>
    <xf borderId="1" fillId="0" fontId="2" numFmtId="164" xfId="0" applyAlignment="1" applyBorder="1" applyFont="1" applyNumberFormat="1">
      <alignment vertical="bottom"/>
    </xf>
    <xf borderId="1" fillId="0" fontId="2" numFmtId="0" xfId="0" applyAlignment="1" applyBorder="1" applyFont="1">
      <alignment horizontal="right" readingOrder="0" vertical="bottom"/>
    </xf>
    <xf borderId="1" fillId="4" fontId="2" numFmtId="164" xfId="0" applyAlignment="1" applyBorder="1" applyFont="1" applyNumberFormat="1">
      <alignment vertical="bottom"/>
    </xf>
    <xf borderId="0" fillId="9" fontId="2" numFmtId="0" xfId="0" applyAlignment="1" applyFont="1">
      <alignment readingOrder="0" vertical="bottom"/>
    </xf>
    <xf borderId="0" fillId="10" fontId="2" numFmtId="0" xfId="0" applyAlignment="1" applyFill="1" applyFont="1">
      <alignment readingOrder="0" vertical="bottom"/>
    </xf>
    <xf borderId="0" fillId="4" fontId="6" numFmtId="0" xfId="0" applyAlignment="1" applyFont="1">
      <alignment readingOrder="0" shrinkToFit="0" wrapText="1"/>
    </xf>
    <xf borderId="0" fillId="5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junipersquare.com/i/sugocapital/offering/a9429f74-1572-44dc-a100-88375060cf7a" TargetMode="External"/><Relationship Id="rId2" Type="http://schemas.openxmlformats.org/officeDocument/2006/relationships/hyperlink" Target="https://app.junipersquare.com/i/sugocapital/offering/871cff50-10df-446d-9399-441e2f4e49a6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3.13"/>
    <col customWidth="1" min="3" max="15" width="12.25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>
      <c r="A3" s="2"/>
      <c r="B3" s="3" t="s">
        <v>1</v>
      </c>
      <c r="C3" s="4" t="s">
        <v>2</v>
      </c>
      <c r="D3" s="4" t="s">
        <v>3</v>
      </c>
      <c r="E3" s="5" t="s">
        <v>4</v>
      </c>
      <c r="F3" s="6" t="s">
        <v>5</v>
      </c>
      <c r="G3" s="2"/>
      <c r="H3" s="2"/>
      <c r="I3" s="2"/>
    </row>
    <row r="4">
      <c r="A4" s="2"/>
      <c r="B4" s="7">
        <v>100000.0</v>
      </c>
      <c r="C4" s="8">
        <v>0.05</v>
      </c>
      <c r="D4" s="8">
        <v>0.184</v>
      </c>
      <c r="E4" s="9" t="s">
        <v>6</v>
      </c>
      <c r="F4" s="10">
        <f>B4*0.4</f>
        <v>40000</v>
      </c>
      <c r="G4" s="2"/>
      <c r="H4" s="2"/>
      <c r="I4" s="2"/>
    </row>
    <row r="5">
      <c r="A5" s="2"/>
      <c r="B5" s="11"/>
      <c r="C5" s="11"/>
      <c r="D5" s="11"/>
      <c r="E5" s="11"/>
      <c r="F5" s="11"/>
      <c r="G5" s="11"/>
      <c r="H5" s="2"/>
      <c r="I5" s="2"/>
    </row>
    <row r="6">
      <c r="A6" s="12"/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2"/>
      <c r="I6" s="2"/>
    </row>
    <row r="7">
      <c r="A7" s="12"/>
      <c r="B7" s="15" t="s">
        <v>13</v>
      </c>
      <c r="C7" s="16">
        <f>B4*-1</f>
        <v>-100000</v>
      </c>
      <c r="D7" s="17"/>
      <c r="E7" s="17"/>
      <c r="F7" s="17"/>
      <c r="G7" s="17"/>
      <c r="H7" s="18"/>
      <c r="I7" s="2"/>
    </row>
    <row r="8">
      <c r="A8" s="12"/>
      <c r="B8" s="19" t="s">
        <v>14</v>
      </c>
      <c r="C8" s="20">
        <f>C4*B4/2</f>
        <v>2500</v>
      </c>
      <c r="D8" s="20">
        <f>C4*B4</f>
        <v>5000</v>
      </c>
      <c r="E8" s="21">
        <f>B4*C4</f>
        <v>5000</v>
      </c>
      <c r="F8" s="20">
        <f>C4*B4</f>
        <v>5000</v>
      </c>
      <c r="G8" s="20">
        <f>F8</f>
        <v>5000</v>
      </c>
      <c r="H8" s="18"/>
      <c r="I8" s="2"/>
    </row>
    <row r="9">
      <c r="A9" s="12"/>
      <c r="B9" s="22" t="s">
        <v>15</v>
      </c>
      <c r="C9" s="18"/>
      <c r="D9" s="18"/>
      <c r="E9" s="18"/>
      <c r="F9" s="23"/>
      <c r="G9" s="24">
        <f>B4*(D4*5)-sum(C8:G8)</f>
        <v>69500</v>
      </c>
      <c r="H9" s="18"/>
      <c r="I9" s="2"/>
    </row>
    <row r="10">
      <c r="A10" s="12"/>
      <c r="B10" s="15" t="s">
        <v>16</v>
      </c>
      <c r="C10" s="18"/>
      <c r="D10" s="18"/>
      <c r="E10" s="18"/>
      <c r="F10" s="23"/>
      <c r="G10" s="25">
        <f>B4</f>
        <v>100000</v>
      </c>
      <c r="H10" s="18"/>
      <c r="I10" s="2"/>
    </row>
    <row r="11">
      <c r="A11" s="12"/>
      <c r="B11" s="22" t="s">
        <v>17</v>
      </c>
      <c r="C11" s="18"/>
      <c r="D11" s="18"/>
      <c r="E11" s="18"/>
      <c r="F11" s="23"/>
      <c r="G11" s="26">
        <f>sum(C8:G10)</f>
        <v>192000</v>
      </c>
      <c r="H11" s="18"/>
      <c r="I11" s="2"/>
    </row>
    <row r="12">
      <c r="A12" s="2"/>
      <c r="B12" s="2"/>
      <c r="C12" s="18"/>
      <c r="D12" s="18"/>
      <c r="E12" s="18"/>
      <c r="F12" s="18"/>
      <c r="G12" s="18"/>
      <c r="H12" s="18"/>
      <c r="I12" s="2"/>
      <c r="J12" s="2"/>
      <c r="K12" s="2"/>
      <c r="L12" s="2"/>
      <c r="M12" s="2"/>
      <c r="N12" s="2"/>
      <c r="O12" s="2"/>
      <c r="P12" s="2"/>
    </row>
    <row r="13">
      <c r="A13" s="2"/>
      <c r="B13" s="2"/>
      <c r="C13" s="18"/>
      <c r="D13" s="18"/>
      <c r="E13" s="18"/>
      <c r="F13" s="18"/>
      <c r="G13" s="18"/>
      <c r="H13" s="18"/>
      <c r="I13" s="2"/>
      <c r="J13" s="2"/>
      <c r="K13" s="2"/>
      <c r="L13" s="2"/>
      <c r="M13" s="2"/>
      <c r="N13" s="2"/>
      <c r="O13" s="2"/>
      <c r="P13" s="2"/>
    </row>
    <row r="14">
      <c r="A14" s="2"/>
      <c r="B14" s="3" t="s">
        <v>1</v>
      </c>
      <c r="C14" s="4" t="s">
        <v>2</v>
      </c>
      <c r="D14" s="4" t="s">
        <v>3</v>
      </c>
      <c r="E14" s="5" t="s">
        <v>4</v>
      </c>
      <c r="F14" s="27"/>
      <c r="G14" s="2"/>
      <c r="H14" s="2"/>
      <c r="I14" s="2"/>
    </row>
    <row r="15">
      <c r="A15" s="2"/>
      <c r="B15" s="7">
        <v>400000.0</v>
      </c>
      <c r="C15" s="8">
        <v>0.3</v>
      </c>
      <c r="D15" s="8">
        <v>0.3</v>
      </c>
      <c r="E15" s="9">
        <v>3.0</v>
      </c>
      <c r="F15" s="2"/>
      <c r="G15" s="2"/>
      <c r="H15" s="2"/>
      <c r="I15" s="2"/>
    </row>
    <row r="16">
      <c r="A16" s="2"/>
      <c r="B16" s="11"/>
      <c r="C16" s="11"/>
      <c r="D16" s="11"/>
      <c r="E16" s="11"/>
      <c r="F16" s="11"/>
      <c r="G16" s="11"/>
      <c r="H16" s="2"/>
      <c r="I16" s="2"/>
    </row>
    <row r="17">
      <c r="A17" s="12"/>
      <c r="B17" s="13" t="s">
        <v>18</v>
      </c>
      <c r="C17" s="14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2"/>
      <c r="I17" s="2"/>
    </row>
    <row r="18">
      <c r="A18" s="12"/>
      <c r="B18" s="15" t="s">
        <v>13</v>
      </c>
      <c r="C18" s="16">
        <f>B15*-1</f>
        <v>-400000</v>
      </c>
      <c r="D18" s="17"/>
      <c r="E18" s="17"/>
      <c r="F18" s="17"/>
      <c r="G18" s="17"/>
      <c r="H18" s="18"/>
      <c r="I18" s="2"/>
    </row>
    <row r="19">
      <c r="A19" s="12"/>
      <c r="B19" s="19" t="s">
        <v>14</v>
      </c>
      <c r="C19" s="20">
        <f>B15*C15</f>
        <v>120000</v>
      </c>
      <c r="D19" s="20">
        <f t="shared" ref="D19:G19" si="1">C19</f>
        <v>120000</v>
      </c>
      <c r="E19" s="21">
        <f t="shared" si="1"/>
        <v>120000</v>
      </c>
      <c r="F19" s="21">
        <f t="shared" si="1"/>
        <v>120000</v>
      </c>
      <c r="G19" s="21">
        <f t="shared" si="1"/>
        <v>120000</v>
      </c>
      <c r="H19" s="18"/>
      <c r="I19" s="2"/>
    </row>
    <row r="20">
      <c r="A20" s="12"/>
      <c r="B20" s="22" t="s">
        <v>15</v>
      </c>
      <c r="C20" s="18"/>
      <c r="D20" s="18"/>
      <c r="F20" s="23"/>
      <c r="G20" s="28">
        <f>E15*D15*B15-sum(C19:E19)</f>
        <v>0</v>
      </c>
      <c r="H20" s="2"/>
    </row>
    <row r="21">
      <c r="A21" s="12"/>
      <c r="B21" s="15" t="s">
        <v>16</v>
      </c>
      <c r="C21" s="18"/>
      <c r="D21" s="18"/>
      <c r="F21" s="23"/>
      <c r="G21" s="29">
        <f>B15</f>
        <v>400000</v>
      </c>
      <c r="H21" s="2"/>
    </row>
    <row r="22">
      <c r="A22" s="12"/>
      <c r="B22" s="22" t="s">
        <v>17</v>
      </c>
      <c r="C22" s="18"/>
      <c r="D22" s="18"/>
      <c r="F22" s="23"/>
      <c r="G22" s="30">
        <f>sum(C19:G21)</f>
        <v>1000000</v>
      </c>
      <c r="H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>
      <c r="A25" s="2"/>
      <c r="B25" s="3" t="s">
        <v>1</v>
      </c>
      <c r="C25" s="4" t="s">
        <v>19</v>
      </c>
      <c r="D25" s="4" t="s">
        <v>20</v>
      </c>
      <c r="E25" s="5" t="s">
        <v>4</v>
      </c>
      <c r="F25" s="6" t="s">
        <v>21</v>
      </c>
      <c r="G25" s="2"/>
      <c r="H25" s="2"/>
      <c r="K25" s="2"/>
      <c r="L25" s="2"/>
      <c r="M25" s="2"/>
      <c r="N25" s="2"/>
      <c r="O25" s="2"/>
      <c r="P25" s="2"/>
    </row>
    <row r="26">
      <c r="A26" s="2"/>
      <c r="B26" s="7">
        <v>100000.0</v>
      </c>
      <c r="C26" s="8">
        <v>0.2</v>
      </c>
      <c r="D26" s="31">
        <v>2.5</v>
      </c>
      <c r="E26" s="32" t="s">
        <v>6</v>
      </c>
      <c r="F26" s="33">
        <f>B26*0.75</f>
        <v>75000</v>
      </c>
      <c r="G26" s="2"/>
      <c r="H26" s="2"/>
      <c r="K26" s="2"/>
      <c r="L26" s="2"/>
      <c r="M26" s="2"/>
      <c r="N26" s="2"/>
      <c r="O26" s="2"/>
      <c r="P26" s="2"/>
    </row>
    <row r="27">
      <c r="A27" s="2"/>
      <c r="B27" s="11"/>
      <c r="C27" s="11"/>
      <c r="D27" s="11"/>
      <c r="E27" s="11"/>
      <c r="F27" s="11"/>
      <c r="G27" s="11"/>
      <c r="K27" s="2"/>
      <c r="L27" s="2"/>
      <c r="M27" s="2"/>
      <c r="N27" s="2"/>
      <c r="O27" s="2"/>
      <c r="P27" s="2"/>
    </row>
    <row r="28">
      <c r="A28" s="2"/>
      <c r="B28" s="34" t="s">
        <v>22</v>
      </c>
      <c r="C28" s="14" t="s">
        <v>8</v>
      </c>
      <c r="D28" s="14" t="s">
        <v>9</v>
      </c>
      <c r="E28" s="14" t="s">
        <v>10</v>
      </c>
      <c r="F28" s="14" t="s">
        <v>11</v>
      </c>
      <c r="G28" s="35" t="s">
        <v>12</v>
      </c>
      <c r="J28" s="2"/>
      <c r="K28" s="2"/>
      <c r="L28" s="2"/>
      <c r="M28" s="2"/>
      <c r="N28" s="2"/>
      <c r="O28" s="2"/>
    </row>
    <row r="29">
      <c r="A29" s="2"/>
      <c r="B29" s="36" t="s">
        <v>13</v>
      </c>
      <c r="C29" s="16">
        <f>B26*-1</f>
        <v>-100000</v>
      </c>
      <c r="D29" s="17"/>
      <c r="E29" s="17"/>
      <c r="F29" s="17"/>
      <c r="G29" s="11"/>
      <c r="J29" s="2"/>
      <c r="K29" s="2"/>
      <c r="L29" s="2"/>
      <c r="M29" s="2"/>
      <c r="N29" s="2"/>
      <c r="O29" s="2"/>
    </row>
    <row r="30">
      <c r="A30" s="2"/>
      <c r="B30" s="37" t="s">
        <v>14</v>
      </c>
      <c r="C30" s="20">
        <f>B26*0.2*0.5</f>
        <v>10000</v>
      </c>
      <c r="D30" s="20">
        <f>B26*0.2</f>
        <v>20000</v>
      </c>
      <c r="E30" s="20">
        <f>B26*0.2</f>
        <v>20000</v>
      </c>
      <c r="F30" s="20">
        <f>B26*0.2</f>
        <v>20000</v>
      </c>
      <c r="G30" s="20">
        <f>B26*0.2</f>
        <v>20000</v>
      </c>
      <c r="J30" s="2"/>
      <c r="K30" s="2"/>
      <c r="L30" s="2"/>
      <c r="M30" s="2"/>
      <c r="N30" s="2"/>
      <c r="O30" s="2"/>
    </row>
    <row r="31">
      <c r="A31" s="2"/>
      <c r="B31" s="38" t="s">
        <v>15</v>
      </c>
      <c r="C31" s="18"/>
      <c r="D31" s="18"/>
      <c r="E31" s="18"/>
      <c r="F31" s="18"/>
      <c r="G31" s="39">
        <f>(D26*B26-B26)-sum(C30:G30)</f>
        <v>60000</v>
      </c>
      <c r="J31" s="2"/>
      <c r="K31" s="2"/>
      <c r="L31" s="2"/>
      <c r="M31" s="2"/>
      <c r="N31" s="2"/>
      <c r="O31" s="2"/>
    </row>
    <row r="32">
      <c r="A32" s="2"/>
      <c r="B32" s="40" t="s">
        <v>16</v>
      </c>
      <c r="C32" s="18"/>
      <c r="D32" s="18"/>
      <c r="E32" s="18"/>
      <c r="F32" s="18"/>
      <c r="G32" s="29">
        <f>C29*-1</f>
        <v>100000</v>
      </c>
      <c r="J32" s="2"/>
      <c r="K32" s="2"/>
      <c r="L32" s="2"/>
      <c r="M32" s="2"/>
      <c r="N32" s="2"/>
      <c r="O32" s="2"/>
    </row>
    <row r="33">
      <c r="A33" s="2"/>
      <c r="B33" s="38" t="s">
        <v>17</v>
      </c>
      <c r="C33" s="18"/>
      <c r="D33" s="18"/>
      <c r="E33" s="18"/>
      <c r="F33" s="18"/>
      <c r="G33" s="30">
        <f>sum(C30:G30)+G31+G32</f>
        <v>250000</v>
      </c>
      <c r="J33" s="2"/>
      <c r="K33" s="2"/>
      <c r="L33" s="2"/>
      <c r="M33" s="2"/>
      <c r="N33" s="2"/>
      <c r="O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>
      <c r="A35" s="2"/>
      <c r="B35" s="41"/>
      <c r="C35" s="41"/>
      <c r="D35" s="41"/>
      <c r="E35" s="41"/>
      <c r="F35" s="41"/>
      <c r="G35" s="41"/>
      <c r="H35" s="2"/>
      <c r="I35" s="2"/>
      <c r="J35" s="2"/>
      <c r="K35" s="2"/>
      <c r="L35" s="2"/>
      <c r="M35" s="2"/>
      <c r="N35" s="2"/>
      <c r="O35" s="2"/>
      <c r="P35" s="2"/>
    </row>
    <row r="36">
      <c r="A36" s="2"/>
      <c r="B36" s="2"/>
      <c r="C36" s="2"/>
      <c r="D36" s="2"/>
      <c r="E36" s="2"/>
      <c r="F36" s="2"/>
      <c r="G36" s="2"/>
      <c r="I36" s="2"/>
      <c r="J36" s="2"/>
      <c r="K36" s="2"/>
      <c r="L36" s="2"/>
      <c r="M36" s="2"/>
      <c r="N36" s="2"/>
      <c r="O36" s="2"/>
      <c r="P36" s="2"/>
    </row>
    <row r="37">
      <c r="A37" s="2"/>
      <c r="B37" s="9" t="s">
        <v>23</v>
      </c>
      <c r="C37" s="42">
        <f>B26+B4+B15</f>
        <v>600000</v>
      </c>
      <c r="D37" s="43" t="s">
        <v>24</v>
      </c>
      <c r="E37" s="44">
        <f>F26+F4</f>
        <v>115000</v>
      </c>
      <c r="F37" s="2"/>
      <c r="G37" s="2"/>
      <c r="I37" s="2"/>
      <c r="J37" s="2"/>
      <c r="K37" s="2"/>
      <c r="L37" s="2"/>
      <c r="M37" s="2"/>
      <c r="N37" s="2"/>
      <c r="O37" s="2"/>
      <c r="P37" s="2"/>
    </row>
    <row r="38">
      <c r="A38" s="2"/>
      <c r="B38" s="11"/>
      <c r="C38" s="11"/>
      <c r="D38" s="11"/>
      <c r="E38" s="11"/>
      <c r="F38" s="11"/>
      <c r="G38" s="11"/>
      <c r="I38" s="2"/>
      <c r="J38" s="2"/>
      <c r="K38" s="2"/>
      <c r="L38" s="2"/>
      <c r="M38" s="2"/>
      <c r="N38" s="2"/>
      <c r="O38" s="2"/>
      <c r="P38" s="2"/>
    </row>
    <row r="39">
      <c r="A39" s="2"/>
      <c r="B39" s="9" t="s">
        <v>25</v>
      </c>
      <c r="C39" s="14" t="s">
        <v>8</v>
      </c>
      <c r="D39" s="14" t="s">
        <v>9</v>
      </c>
      <c r="E39" s="14" t="s">
        <v>10</v>
      </c>
      <c r="F39" s="14" t="s">
        <v>11</v>
      </c>
      <c r="G39" s="35" t="s">
        <v>12</v>
      </c>
    </row>
    <row r="40">
      <c r="A40" s="12"/>
      <c r="B40" s="15" t="s">
        <v>13</v>
      </c>
      <c r="C40" s="16">
        <f>-(C37)</f>
        <v>-600000</v>
      </c>
      <c r="D40" s="17"/>
      <c r="E40" s="17"/>
      <c r="F40" s="17"/>
      <c r="G40" s="11"/>
    </row>
    <row r="41">
      <c r="A41" s="12"/>
      <c r="B41" s="22" t="s">
        <v>14</v>
      </c>
      <c r="C41" s="20">
        <f t="shared" ref="C41:G41" si="2">C8+C30+C19</f>
        <v>132500</v>
      </c>
      <c r="D41" s="20">
        <f t="shared" si="2"/>
        <v>145000</v>
      </c>
      <c r="E41" s="20">
        <f t="shared" si="2"/>
        <v>145000</v>
      </c>
      <c r="F41" s="20">
        <f t="shared" si="2"/>
        <v>145000</v>
      </c>
      <c r="G41" s="20">
        <f t="shared" si="2"/>
        <v>145000</v>
      </c>
    </row>
    <row r="42">
      <c r="A42" s="12"/>
      <c r="B42" s="15" t="s">
        <v>26</v>
      </c>
      <c r="C42" s="18"/>
      <c r="D42" s="18"/>
      <c r="E42" s="18"/>
      <c r="F42" s="23"/>
      <c r="G42" s="28">
        <f t="shared" ref="G42:G44" si="3">G31+G20+G9</f>
        <v>129500</v>
      </c>
    </row>
    <row r="43">
      <c r="A43" s="12"/>
      <c r="B43" s="15" t="s">
        <v>16</v>
      </c>
      <c r="C43" s="18"/>
      <c r="D43" s="18"/>
      <c r="E43" s="18"/>
      <c r="F43" s="18"/>
      <c r="G43" s="29">
        <f t="shared" si="3"/>
        <v>600000</v>
      </c>
    </row>
    <row r="44">
      <c r="A44" s="12"/>
      <c r="B44" s="22" t="s">
        <v>17</v>
      </c>
      <c r="C44" s="18"/>
      <c r="D44" s="18"/>
      <c r="E44" s="18"/>
      <c r="F44" s="18"/>
      <c r="G44" s="30">
        <f t="shared" si="3"/>
        <v>1442000</v>
      </c>
    </row>
    <row r="45">
      <c r="A45" s="2"/>
      <c r="B45" s="2"/>
      <c r="C45" s="2"/>
      <c r="D45" s="2"/>
      <c r="E45" s="2"/>
      <c r="F45" s="2"/>
      <c r="G45" s="2"/>
    </row>
    <row r="46">
      <c r="A46" s="2"/>
      <c r="B46" s="2"/>
      <c r="C46" s="2"/>
      <c r="D46" s="2"/>
      <c r="E46" s="2"/>
      <c r="F46" s="2"/>
      <c r="G46" s="2"/>
      <c r="H46" s="2"/>
    </row>
    <row r="47">
      <c r="A47" s="2"/>
      <c r="B47" s="45" t="s">
        <v>27</v>
      </c>
      <c r="C47" s="2"/>
      <c r="D47" s="2"/>
      <c r="E47" s="2"/>
      <c r="F47" s="2"/>
      <c r="G47" s="2"/>
      <c r="H47" s="2"/>
    </row>
    <row r="48">
      <c r="A48" s="2"/>
      <c r="B48" s="46" t="s">
        <v>28</v>
      </c>
      <c r="C48" s="2"/>
      <c r="D48" s="2"/>
      <c r="E48" s="2"/>
      <c r="F48" s="2"/>
      <c r="G48" s="2"/>
      <c r="H48" s="2"/>
    </row>
    <row r="49">
      <c r="A49" s="2"/>
      <c r="B49" s="47" t="s">
        <v>29</v>
      </c>
    </row>
    <row r="50">
      <c r="B50" s="48" t="s">
        <v>30</v>
      </c>
    </row>
  </sheetData>
  <hyperlinks>
    <hyperlink r:id="rId1" ref="B6"/>
    <hyperlink r:id="rId2" ref="B17"/>
  </hyperlinks>
  <drawing r:id="rId3"/>
</worksheet>
</file>